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10" windowHeight="115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88" i="1" l="1"/>
  <c r="I188" i="1"/>
  <c r="H188" i="1"/>
  <c r="G188" i="1"/>
  <c r="J187" i="1"/>
  <c r="I187" i="1"/>
  <c r="H187" i="1"/>
  <c r="G187" i="1"/>
  <c r="J169" i="1"/>
  <c r="I169" i="1"/>
  <c r="H169" i="1"/>
  <c r="G169" i="1"/>
  <c r="I167" i="1"/>
  <c r="H167" i="1"/>
  <c r="G167" i="1"/>
  <c r="J148" i="1"/>
  <c r="I148" i="1"/>
  <c r="H148" i="1"/>
  <c r="G148" i="1"/>
  <c r="J131" i="1"/>
  <c r="I131" i="1"/>
  <c r="H131" i="1"/>
  <c r="G131" i="1"/>
  <c r="J129" i="1"/>
  <c r="I129" i="1"/>
  <c r="H129" i="1"/>
  <c r="G129" i="1"/>
  <c r="J112" i="1"/>
  <c r="I112" i="1"/>
  <c r="H112" i="1"/>
  <c r="G112" i="1"/>
  <c r="J111" i="1"/>
  <c r="I111" i="1"/>
  <c r="H111" i="1"/>
  <c r="G111" i="1"/>
  <c r="J110" i="1"/>
  <c r="I110" i="1"/>
  <c r="H110" i="1"/>
  <c r="G110" i="1"/>
  <c r="J93" i="1"/>
  <c r="I93" i="1"/>
  <c r="H93" i="1"/>
  <c r="G93" i="1"/>
  <c r="J92" i="1"/>
  <c r="I92" i="1"/>
  <c r="H92" i="1"/>
  <c r="G92" i="1"/>
  <c r="J91" i="1"/>
  <c r="I91" i="1"/>
  <c r="H91" i="1"/>
  <c r="G91" i="1"/>
  <c r="J74" i="1"/>
  <c r="I74" i="1"/>
  <c r="H74" i="1"/>
  <c r="G74" i="1"/>
  <c r="J72" i="1"/>
  <c r="I72" i="1"/>
  <c r="H72" i="1"/>
  <c r="G72" i="1"/>
  <c r="J71" i="1"/>
  <c r="I71" i="1"/>
  <c r="H71" i="1"/>
  <c r="G71" i="1"/>
  <c r="J55" i="1"/>
  <c r="I55" i="1"/>
  <c r="H55" i="1"/>
  <c r="G55" i="1"/>
  <c r="J54" i="1"/>
  <c r="I54" i="1"/>
  <c r="H54" i="1"/>
  <c r="G54" i="1"/>
  <c r="J53" i="1"/>
  <c r="I53" i="1"/>
  <c r="H53" i="1"/>
  <c r="G53" i="1"/>
  <c r="J34" i="1"/>
  <c r="I34" i="1"/>
  <c r="H34" i="1"/>
  <c r="G34" i="1"/>
  <c r="J17" i="1"/>
  <c r="I17" i="1"/>
  <c r="H17" i="1"/>
  <c r="J16" i="1"/>
  <c r="I16" i="1"/>
  <c r="H16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76" i="1" l="1"/>
  <c r="L157" i="1"/>
  <c r="L119" i="1"/>
  <c r="L138" i="1"/>
  <c r="L100" i="1"/>
  <c r="L81" i="1"/>
  <c r="L62" i="1"/>
  <c r="L24" i="1"/>
  <c r="L43" i="1"/>
  <c r="G176" i="1"/>
  <c r="I157" i="1"/>
  <c r="H157" i="1"/>
  <c r="G157" i="1"/>
  <c r="H119" i="1"/>
  <c r="G100" i="1"/>
  <c r="G62" i="1"/>
  <c r="H62" i="1"/>
  <c r="H43" i="1"/>
  <c r="I43" i="1"/>
  <c r="G43" i="1"/>
  <c r="F24" i="1"/>
  <c r="F196" i="1" s="1"/>
  <c r="J24" i="1"/>
  <c r="J196" i="1" s="1"/>
  <c r="I24" i="1"/>
  <c r="G24" i="1"/>
  <c r="L196" i="1" l="1"/>
  <c r="G196" i="1"/>
  <c r="H196" i="1"/>
  <c r="I196" i="1"/>
</calcChain>
</file>

<file path=xl/sharedStrings.xml><?xml version="1.0" encoding="utf-8"?>
<sst xmlns="http://schemas.openxmlformats.org/spreadsheetml/2006/main" count="309" uniqueCount="113">
  <si>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</si>
  <si>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</si>
  <si>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</si>
  <si>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</si>
  <si>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</si>
  <si>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</si>
  <si>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</si>
  <si>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</si>
  <si>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</si>
  <si>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</si>
  <si>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</si>
  <si>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</si>
  <si>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</si>
  <si>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</si>
  <si>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</si>
  <si>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</si>
  <si>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</si>
  <si>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</si>
  <si>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</si>
  <si>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</si>
  <si>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</si>
  <si>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</si>
  <si>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</si>
  <si>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</si>
  <si>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</si>
  <si>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</si>
  <si>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</si>
  <si>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</si>
  <si>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</si>
  <si>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</si>
  <si>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</si>
  <si>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</si>
  <si>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</si>
  <si>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</si>
  <si>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</si>
  <si>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</si>
  <si>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</si>
  <si>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</si>
  <si>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</si>
  <si>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</si>
  <si>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Мельникова С.Н.</t>
  </si>
  <si>
    <t>Суп крестьянский с крупой со сметаной</t>
  </si>
  <si>
    <t>51/2008</t>
  </si>
  <si>
    <t>Котлеты, биточки, шницель с соусом томатным</t>
  </si>
  <si>
    <t>Макаронные изделия отварные</t>
  </si>
  <si>
    <t>Чай с лимоном</t>
  </si>
  <si>
    <t>Хлеб пшеничный</t>
  </si>
  <si>
    <t>Хлеб ржаной</t>
  </si>
  <si>
    <t>189/265/2008</t>
  </si>
  <si>
    <t>227/2008</t>
  </si>
  <si>
    <t>294/2008</t>
  </si>
  <si>
    <t>108/2013</t>
  </si>
  <si>
    <t>109/2013</t>
  </si>
  <si>
    <t>Горошек зел консерв отварной</t>
  </si>
  <si>
    <t>229/2008</t>
  </si>
  <si>
    <t>Борщ с капустой и картофелем со сметаной</t>
  </si>
  <si>
    <t>37/2008</t>
  </si>
  <si>
    <t>Жаркое по-домашнему</t>
  </si>
  <si>
    <t>181/2008</t>
  </si>
  <si>
    <t xml:space="preserve">Компот из св плодов или ягод </t>
  </si>
  <si>
    <t>282/2008</t>
  </si>
  <si>
    <t>Суп - пюре из картофеля</t>
  </si>
  <si>
    <t>57/2008</t>
  </si>
  <si>
    <t>Рулет из говядины с яйцом с соусом молочным</t>
  </si>
  <si>
    <t>198/258/2008</t>
  </si>
  <si>
    <t>Рис отварной</t>
  </si>
  <si>
    <t>224/2008</t>
  </si>
  <si>
    <t>Компот из смеси сухофруктов</t>
  </si>
  <si>
    <t>283/2008</t>
  </si>
  <si>
    <t xml:space="preserve">Салат из свеклы отварной    </t>
  </si>
  <si>
    <t>23/2008</t>
  </si>
  <si>
    <t>Рассольник ленинградский со сметаной</t>
  </si>
  <si>
    <t>42/2008</t>
  </si>
  <si>
    <t>Рыба, припущенная в молоке</t>
  </si>
  <si>
    <t>336/2013</t>
  </si>
  <si>
    <t>Картофельное пюре</t>
  </si>
  <si>
    <t>241/2008</t>
  </si>
  <si>
    <t>Чай с сахаром</t>
  </si>
  <si>
    <t>493/2013</t>
  </si>
  <si>
    <t xml:space="preserve">Суп с карт.макаронными изделиями          </t>
  </si>
  <si>
    <t>47/2008</t>
  </si>
  <si>
    <t xml:space="preserve">Котлеты "Школьные" с соусом томатным </t>
  </si>
  <si>
    <t>347/2018</t>
  </si>
  <si>
    <t>Каша гречневая рассыпчатая</t>
  </si>
  <si>
    <t>219/2008</t>
  </si>
  <si>
    <t>Компот из яблок с лимоном</t>
  </si>
  <si>
    <t>284/2008</t>
  </si>
  <si>
    <t>Суп картофельный с крупой и рыбными консервами</t>
  </si>
  <si>
    <t>71/2008</t>
  </si>
  <si>
    <r>
      <t xml:space="preserve">Котлеты, биточки, </t>
    </r>
    <r>
      <rPr>
        <b/>
        <sz val="12"/>
        <rFont val="Times New Roman"/>
        <family val="1"/>
        <charset val="204"/>
      </rPr>
      <t>шницели</t>
    </r>
    <r>
      <rPr>
        <sz val="12"/>
        <rFont val="Times New Roman"/>
        <family val="1"/>
        <charset val="204"/>
      </rPr>
      <t xml:space="preserve"> с соусом томатным.</t>
    </r>
  </si>
  <si>
    <t>Салат из белокач.кап с яблоками</t>
  </si>
  <si>
    <t>6./2013</t>
  </si>
  <si>
    <t>Свекольник со сметаной</t>
  </si>
  <si>
    <t>43/2008</t>
  </si>
  <si>
    <t>Котлеты рыбные любительские с соусом молочным</t>
  </si>
  <si>
    <t>162/258 /2008</t>
  </si>
  <si>
    <t xml:space="preserve">Суп-пюре из разных овощей </t>
  </si>
  <si>
    <t>59/2008</t>
  </si>
  <si>
    <t>Плов из отварной птицы</t>
  </si>
  <si>
    <t>406/2013</t>
  </si>
  <si>
    <t>Суп картофельный с бобовыми</t>
  </si>
  <si>
    <t>45/2008</t>
  </si>
  <si>
    <t>Тефтели из говядины с рисом "ёжики" с соусом томатным</t>
  </si>
  <si>
    <t>202/265/2008</t>
  </si>
  <si>
    <t>Рагу из овощей</t>
  </si>
  <si>
    <t>92/2008</t>
  </si>
  <si>
    <t>Суп -лапша домашняя</t>
  </si>
  <si>
    <t>56/2008</t>
  </si>
  <si>
    <t>Курица в соусе с томатом</t>
  </si>
  <si>
    <t>367/2018</t>
  </si>
  <si>
    <t>Сок фруктовый</t>
  </si>
  <si>
    <t>293/2008</t>
  </si>
  <si>
    <t>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</si>
</sst>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center" vertical="center"/>
      <protection locked="0"/>
    </xf>
    <xf numFmtId="2" fontId="11" fillId="0" borderId="2" xfId="0" applyNumberFormat="1" applyFont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Protection="1">
      <protection locked="0"/>
    </xf>
    <xf numFmtId="0" fontId="11" fillId="4" borderId="2" xfId="0" applyFont="1" applyFill="1" applyBorder="1" applyProtection="1"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2" fontId="11" fillId="0" borderId="2" xfId="0" applyNumberFormat="1" applyFont="1" applyBorder="1" applyProtection="1">
      <protection locked="0"/>
    </xf>
    <xf numFmtId="1" fontId="11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Protection="1">
      <protection locked="0"/>
    </xf>
    <xf numFmtId="2" fontId="11" fillId="0" borderId="23" xfId="0" applyNumberFormat="1" applyFont="1" applyBorder="1" applyAlignment="1" applyProtection="1">
      <alignment horizontal="center" vertical="center"/>
      <protection locked="0"/>
    </xf>
    <xf numFmtId="2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17" fontId="11" fillId="0" borderId="2" xfId="0" applyNumberFormat="1" applyFont="1" applyBorder="1" applyProtection="1">
      <protection locked="0"/>
    </xf>
    <xf numFmtId="0" fontId="11" fillId="0" borderId="2" xfId="0" applyFont="1" applyFill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2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112</v>
      </c>
      <c r="D1" s="77"/>
      <c r="E1" s="77"/>
      <c r="F1" s="12" t="s">
        <v>16</v>
      </c>
      <c r="G1" s="2" t="s">
        <v>17</v>
      </c>
      <c r="H1" s="78" t="s">
        <v>39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40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210</v>
      </c>
      <c r="G15" s="43">
        <v>1.85</v>
      </c>
      <c r="H15" s="43">
        <v>6.19</v>
      </c>
      <c r="I15" s="43">
        <v>12.34</v>
      </c>
      <c r="J15" s="43">
        <v>112.47</v>
      </c>
      <c r="K15" s="44" t="s">
        <v>42</v>
      </c>
      <c r="L15" s="43">
        <v>22.63</v>
      </c>
    </row>
    <row r="16" spans="1:12" ht="31.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10.68</v>
      </c>
      <c r="H16" s="51">
        <f>11.72+0.16</f>
        <v>11.88</v>
      </c>
      <c r="I16" s="51">
        <f>5.74+1.57</f>
        <v>7.3100000000000005</v>
      </c>
      <c r="J16" s="51">
        <f>176.75+16.85</f>
        <v>193.6</v>
      </c>
      <c r="K16" s="55" t="s">
        <v>48</v>
      </c>
      <c r="L16" s="43">
        <v>45.07</v>
      </c>
    </row>
    <row r="17" spans="1:12" ht="15.7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5.52</v>
      </c>
      <c r="H17" s="52">
        <f>3.53/100*150</f>
        <v>5.2949999999999999</v>
      </c>
      <c r="I17" s="52">
        <f>23.55/100*150</f>
        <v>35.325000000000003</v>
      </c>
      <c r="J17" s="52">
        <f>140.73/100*150</f>
        <v>211.095</v>
      </c>
      <c r="K17" s="56" t="s">
        <v>49</v>
      </c>
      <c r="L17" s="43">
        <v>10.56</v>
      </c>
    </row>
    <row r="18" spans="1:12" ht="15.7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7.0000000000000007E-2</v>
      </c>
      <c r="H18" s="52">
        <v>0.01</v>
      </c>
      <c r="I18" s="52">
        <v>15.31</v>
      </c>
      <c r="J18" s="52">
        <v>61.62</v>
      </c>
      <c r="K18" s="56" t="s">
        <v>50</v>
      </c>
      <c r="L18" s="43">
        <v>9</v>
      </c>
    </row>
    <row r="19" spans="1:12" ht="15.75" x14ac:dyDescent="0.2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4.5599999999999996</v>
      </c>
      <c r="H19" s="53">
        <v>0.48</v>
      </c>
      <c r="I19" s="53">
        <v>29.52</v>
      </c>
      <c r="J19" s="54">
        <v>141</v>
      </c>
      <c r="K19" s="56" t="s">
        <v>51</v>
      </c>
      <c r="L19" s="43">
        <v>6</v>
      </c>
    </row>
    <row r="20" spans="1:12" ht="15.7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1.98</v>
      </c>
      <c r="H20" s="51">
        <v>0.36</v>
      </c>
      <c r="I20" s="51">
        <v>10.02</v>
      </c>
      <c r="J20" s="51">
        <v>52.2</v>
      </c>
      <c r="K20" s="57" t="s">
        <v>52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24.659999999999997</v>
      </c>
      <c r="H23" s="19">
        <f t="shared" si="2"/>
        <v>24.215000000000003</v>
      </c>
      <c r="I23" s="19">
        <f t="shared" si="2"/>
        <v>109.82499999999999</v>
      </c>
      <c r="J23" s="19">
        <f t="shared" si="2"/>
        <v>771.98500000000001</v>
      </c>
      <c r="K23" s="25"/>
      <c r="L23" s="19">
        <f t="shared" ref="L23" si="3">SUM(L14:L22)</f>
        <v>96.26</v>
      </c>
    </row>
    <row r="24" spans="1:12" ht="15" x14ac:dyDescent="0.2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750</v>
      </c>
      <c r="G24" s="32">
        <f t="shared" ref="G24:J24" si="4">G13+G23</f>
        <v>24.659999999999997</v>
      </c>
      <c r="H24" s="32">
        <f t="shared" si="4"/>
        <v>24.215000000000003</v>
      </c>
      <c r="I24" s="32">
        <f t="shared" si="4"/>
        <v>109.82499999999999</v>
      </c>
      <c r="J24" s="32">
        <f t="shared" si="4"/>
        <v>771.98500000000001</v>
      </c>
      <c r="K24" s="32"/>
      <c r="L24" s="32">
        <f t="shared" ref="L24" si="5">L13+L23</f>
        <v>96.26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53</v>
      </c>
      <c r="F33" s="51">
        <v>60</v>
      </c>
      <c r="G33" s="52">
        <v>1.87</v>
      </c>
      <c r="H33" s="52">
        <v>1.97</v>
      </c>
      <c r="I33" s="52">
        <v>4.194</v>
      </c>
      <c r="J33" s="52">
        <v>46.73</v>
      </c>
      <c r="K33" s="56" t="s">
        <v>54</v>
      </c>
      <c r="L33" s="43">
        <v>7</v>
      </c>
    </row>
    <row r="34" spans="1:12" ht="15.75" x14ac:dyDescent="0.25">
      <c r="A34" s="14"/>
      <c r="B34" s="15"/>
      <c r="C34" s="11"/>
      <c r="D34" s="7" t="s">
        <v>27</v>
      </c>
      <c r="E34" s="55" t="s">
        <v>55</v>
      </c>
      <c r="F34" s="51">
        <v>210</v>
      </c>
      <c r="G34" s="52">
        <f>1.9/250*210</f>
        <v>1.5960000000000001</v>
      </c>
      <c r="H34" s="52">
        <f>6.66/250*210</f>
        <v>5.5944000000000003</v>
      </c>
      <c r="I34" s="52">
        <f>10.81/250*210</f>
        <v>9.0804000000000009</v>
      </c>
      <c r="J34" s="52">
        <f>111.11/250*210</f>
        <v>93.332400000000007</v>
      </c>
      <c r="K34" s="56" t="s">
        <v>56</v>
      </c>
      <c r="L34" s="43">
        <v>21.7</v>
      </c>
    </row>
    <row r="35" spans="1:12" ht="15.75" x14ac:dyDescent="0.25">
      <c r="A35" s="14"/>
      <c r="B35" s="15"/>
      <c r="C35" s="11"/>
      <c r="D35" s="7" t="s">
        <v>28</v>
      </c>
      <c r="E35" s="56" t="s">
        <v>57</v>
      </c>
      <c r="F35" s="51">
        <v>220</v>
      </c>
      <c r="G35" s="51">
        <v>22.54</v>
      </c>
      <c r="H35" s="52">
        <v>17.329999999999998</v>
      </c>
      <c r="I35" s="51">
        <v>22.13</v>
      </c>
      <c r="J35" s="51">
        <v>334.08</v>
      </c>
      <c r="K35" s="56" t="s">
        <v>58</v>
      </c>
      <c r="L35" s="43">
        <v>47.56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.75" x14ac:dyDescent="0.25">
      <c r="A37" s="14"/>
      <c r="B37" s="15"/>
      <c r="C37" s="11"/>
      <c r="D37" s="7" t="s">
        <v>30</v>
      </c>
      <c r="E37" s="56" t="s">
        <v>59</v>
      </c>
      <c r="F37" s="51">
        <v>200</v>
      </c>
      <c r="G37" s="51">
        <v>0.16</v>
      </c>
      <c r="H37" s="52">
        <v>0</v>
      </c>
      <c r="I37" s="51">
        <v>14.99</v>
      </c>
      <c r="J37" s="51">
        <v>60.64</v>
      </c>
      <c r="K37" s="56" t="s">
        <v>60</v>
      </c>
      <c r="L37" s="43">
        <v>11</v>
      </c>
    </row>
    <row r="38" spans="1:12" ht="15.75" x14ac:dyDescent="0.25">
      <c r="A38" s="14"/>
      <c r="B38" s="15"/>
      <c r="C38" s="11"/>
      <c r="D38" s="7" t="s">
        <v>31</v>
      </c>
      <c r="E38" s="56" t="s">
        <v>46</v>
      </c>
      <c r="F38" s="53">
        <v>60</v>
      </c>
      <c r="G38" s="53">
        <v>4.5599999999999996</v>
      </c>
      <c r="H38" s="53">
        <v>0.48</v>
      </c>
      <c r="I38" s="53">
        <v>29.52</v>
      </c>
      <c r="J38" s="54">
        <v>141</v>
      </c>
      <c r="K38" s="56" t="s">
        <v>51</v>
      </c>
      <c r="L38" s="43">
        <v>6</v>
      </c>
    </row>
    <row r="39" spans="1:12" ht="15.75" x14ac:dyDescent="0.25">
      <c r="A39" s="14"/>
      <c r="B39" s="15"/>
      <c r="C39" s="11"/>
      <c r="D39" s="7" t="s">
        <v>32</v>
      </c>
      <c r="E39" s="57" t="s">
        <v>47</v>
      </c>
      <c r="F39" s="51">
        <v>30</v>
      </c>
      <c r="G39" s="51">
        <v>1.98</v>
      </c>
      <c r="H39" s="51">
        <v>0.36</v>
      </c>
      <c r="I39" s="51">
        <v>10.02</v>
      </c>
      <c r="J39" s="51">
        <v>52.2</v>
      </c>
      <c r="K39" s="57" t="s">
        <v>52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32.705999999999996</v>
      </c>
      <c r="H42" s="19">
        <f t="shared" ref="H42" si="11">SUM(H33:H41)</f>
        <v>25.734399999999997</v>
      </c>
      <c r="I42" s="19">
        <f t="shared" ref="I42" si="12">SUM(I33:I41)</f>
        <v>89.934399999999997</v>
      </c>
      <c r="J42" s="19">
        <f t="shared" ref="J42:L42" si="13">SUM(J33:J41)</f>
        <v>727.98239999999998</v>
      </c>
      <c r="K42" s="25"/>
      <c r="L42" s="19">
        <f t="shared" si="13"/>
        <v>96.26</v>
      </c>
    </row>
    <row r="43" spans="1:12" ht="15.75" customHeight="1" x14ac:dyDescent="0.2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780</v>
      </c>
      <c r="G43" s="32">
        <f t="shared" ref="G43" si="14">G32+G42</f>
        <v>32.705999999999996</v>
      </c>
      <c r="H43" s="32">
        <f t="shared" ref="H43" si="15">H32+H42</f>
        <v>25.734399999999997</v>
      </c>
      <c r="I43" s="32">
        <f t="shared" ref="I43" si="16">I32+I42</f>
        <v>89.934399999999997</v>
      </c>
      <c r="J43" s="32">
        <f t="shared" ref="J43:L43" si="17">J32+J42</f>
        <v>727.98239999999998</v>
      </c>
      <c r="K43" s="32"/>
      <c r="L43" s="32">
        <f t="shared" si="17"/>
        <v>96.26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x14ac:dyDescent="0.25">
      <c r="A53" s="23"/>
      <c r="B53" s="15"/>
      <c r="C53" s="11"/>
      <c r="D53" s="7" t="s">
        <v>27</v>
      </c>
      <c r="E53" s="56" t="s">
        <v>61</v>
      </c>
      <c r="F53" s="51">
        <v>200</v>
      </c>
      <c r="G53" s="52">
        <f>3.38/250*200</f>
        <v>2.7039999999999997</v>
      </c>
      <c r="H53" s="52">
        <f>5.15/250*200</f>
        <v>4.12</v>
      </c>
      <c r="I53" s="52">
        <f>21.06/250*200</f>
        <v>16.847999999999999</v>
      </c>
      <c r="J53" s="52">
        <f>144.14/250*200</f>
        <v>115.312</v>
      </c>
      <c r="K53" s="56" t="s">
        <v>62</v>
      </c>
      <c r="L53" s="43">
        <v>24.61</v>
      </c>
    </row>
    <row r="54" spans="1:12" ht="31.5" x14ac:dyDescent="0.25">
      <c r="A54" s="23"/>
      <c r="B54" s="15"/>
      <c r="C54" s="11"/>
      <c r="D54" s="7" t="s">
        <v>28</v>
      </c>
      <c r="E54" s="58" t="s">
        <v>63</v>
      </c>
      <c r="F54" s="51">
        <v>100</v>
      </c>
      <c r="G54" s="52">
        <f>10.57+0.6</f>
        <v>11.17</v>
      </c>
      <c r="H54" s="52">
        <f>8.26+1.49</f>
        <v>9.75</v>
      </c>
      <c r="I54" s="52">
        <f>4.06+1.99</f>
        <v>6.05</v>
      </c>
      <c r="J54" s="52">
        <f>133+23.7</f>
        <v>156.69999999999999</v>
      </c>
      <c r="K54" s="58" t="s">
        <v>64</v>
      </c>
      <c r="L54" s="43">
        <v>41.23</v>
      </c>
    </row>
    <row r="55" spans="1:12" ht="15.75" x14ac:dyDescent="0.25">
      <c r="A55" s="23"/>
      <c r="B55" s="15"/>
      <c r="C55" s="11"/>
      <c r="D55" s="7" t="s">
        <v>29</v>
      </c>
      <c r="E55" s="59" t="s">
        <v>65</v>
      </c>
      <c r="F55" s="60">
        <v>150</v>
      </c>
      <c r="G55" s="52">
        <f>2.59/100*150</f>
        <v>3.8849999999999998</v>
      </c>
      <c r="H55" s="52">
        <f>3.39/100*150</f>
        <v>5.085</v>
      </c>
      <c r="I55" s="52">
        <f>26.85/100*150</f>
        <v>40.275000000000006</v>
      </c>
      <c r="J55" s="52">
        <f>150.12/100*150</f>
        <v>225.18</v>
      </c>
      <c r="K55" s="61" t="s">
        <v>66</v>
      </c>
      <c r="L55" s="43">
        <v>10.42</v>
      </c>
    </row>
    <row r="56" spans="1:12" ht="15.75" x14ac:dyDescent="0.25">
      <c r="A56" s="23"/>
      <c r="B56" s="15"/>
      <c r="C56" s="11"/>
      <c r="D56" s="7" t="s">
        <v>30</v>
      </c>
      <c r="E56" s="56" t="s">
        <v>67</v>
      </c>
      <c r="F56" s="51">
        <v>200</v>
      </c>
      <c r="G56" s="52">
        <v>0.56000000000000005</v>
      </c>
      <c r="H56" s="52">
        <v>0</v>
      </c>
      <c r="I56" s="52">
        <v>27.89</v>
      </c>
      <c r="J56" s="52">
        <v>113.79</v>
      </c>
      <c r="K56" s="56" t="s">
        <v>68</v>
      </c>
      <c r="L56" s="43">
        <v>11</v>
      </c>
    </row>
    <row r="57" spans="1:12" ht="15.75" x14ac:dyDescent="0.25">
      <c r="A57" s="23"/>
      <c r="B57" s="15"/>
      <c r="C57" s="11"/>
      <c r="D57" s="7" t="s">
        <v>31</v>
      </c>
      <c r="E57" s="56" t="s">
        <v>46</v>
      </c>
      <c r="F57" s="53">
        <v>60</v>
      </c>
      <c r="G57" s="53">
        <v>4.5599999999999996</v>
      </c>
      <c r="H57" s="53">
        <v>0.48</v>
      </c>
      <c r="I57" s="53">
        <v>29.52</v>
      </c>
      <c r="J57" s="54">
        <v>141</v>
      </c>
      <c r="K57" s="56" t="s">
        <v>51</v>
      </c>
      <c r="L57" s="43">
        <v>6</v>
      </c>
    </row>
    <row r="58" spans="1:12" ht="15.75" x14ac:dyDescent="0.25">
      <c r="A58" s="23"/>
      <c r="B58" s="15"/>
      <c r="C58" s="11"/>
      <c r="D58" s="7" t="s">
        <v>32</v>
      </c>
      <c r="E58" s="57" t="s">
        <v>47</v>
      </c>
      <c r="F58" s="51">
        <v>30</v>
      </c>
      <c r="G58" s="51">
        <v>1.98</v>
      </c>
      <c r="H58" s="51">
        <v>0.36</v>
      </c>
      <c r="I58" s="51">
        <v>10.02</v>
      </c>
      <c r="J58" s="51">
        <v>52.2</v>
      </c>
      <c r="K58" s="57" t="s">
        <v>52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24.858999999999998</v>
      </c>
      <c r="H61" s="19">
        <f t="shared" ref="H61" si="23">SUM(H52:H60)</f>
        <v>19.795000000000002</v>
      </c>
      <c r="I61" s="19">
        <f t="shared" ref="I61" si="24">SUM(I52:I60)</f>
        <v>130.60300000000001</v>
      </c>
      <c r="J61" s="19">
        <f t="shared" ref="J61:L61" si="25">SUM(J52:J60)</f>
        <v>804.18200000000002</v>
      </c>
      <c r="K61" s="25"/>
      <c r="L61" s="19">
        <f t="shared" si="25"/>
        <v>96.26</v>
      </c>
    </row>
    <row r="62" spans="1:12" ht="15.75" customHeight="1" x14ac:dyDescent="0.2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740</v>
      </c>
      <c r="G62" s="32">
        <f t="shared" ref="G62" si="26">G51+G61</f>
        <v>24.858999999999998</v>
      </c>
      <c r="H62" s="32">
        <f t="shared" ref="H62" si="27">H51+H61</f>
        <v>19.795000000000002</v>
      </c>
      <c r="I62" s="32">
        <f t="shared" ref="I62" si="28">I51+I61</f>
        <v>130.60300000000001</v>
      </c>
      <c r="J62" s="32">
        <f t="shared" ref="J62:L62" si="29">J51+J61</f>
        <v>804.18200000000002</v>
      </c>
      <c r="K62" s="32"/>
      <c r="L62" s="32">
        <f t="shared" si="29"/>
        <v>96.26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69</v>
      </c>
      <c r="F71" s="51">
        <v>60</v>
      </c>
      <c r="G71" s="52">
        <f>1.43/100*60</f>
        <v>0.85799999999999998</v>
      </c>
      <c r="H71" s="52">
        <f>5.09/100*60</f>
        <v>3.0540000000000003</v>
      </c>
      <c r="I71" s="52">
        <f>9.5/100*60</f>
        <v>5.7</v>
      </c>
      <c r="J71" s="62">
        <f>75.35/100*60</f>
        <v>45.209999999999994</v>
      </c>
      <c r="K71" s="56" t="s">
        <v>70</v>
      </c>
      <c r="L71" s="43">
        <v>5</v>
      </c>
    </row>
    <row r="72" spans="1:12" ht="15.75" x14ac:dyDescent="0.25">
      <c r="A72" s="23"/>
      <c r="B72" s="15"/>
      <c r="C72" s="11"/>
      <c r="D72" s="7" t="s">
        <v>27</v>
      </c>
      <c r="E72" s="55" t="s">
        <v>71</v>
      </c>
      <c r="F72" s="51">
        <v>210</v>
      </c>
      <c r="G72" s="52">
        <f>5.03/250*210</f>
        <v>4.225200000000001</v>
      </c>
      <c r="H72" s="52">
        <f>11.3/250*210</f>
        <v>9.4920000000000009</v>
      </c>
      <c r="I72" s="52">
        <f>32.38/250*210</f>
        <v>27.199200000000005</v>
      </c>
      <c r="J72" s="62">
        <f>149.6/250*210</f>
        <v>125.66399999999999</v>
      </c>
      <c r="K72" s="56" t="s">
        <v>72</v>
      </c>
      <c r="L72" s="43">
        <v>21.73</v>
      </c>
    </row>
    <row r="73" spans="1:12" ht="15.75" x14ac:dyDescent="0.25">
      <c r="A73" s="23"/>
      <c r="B73" s="15"/>
      <c r="C73" s="11"/>
      <c r="D73" s="7" t="s">
        <v>28</v>
      </c>
      <c r="E73" s="58" t="s">
        <v>73</v>
      </c>
      <c r="F73" s="51">
        <v>100</v>
      </c>
      <c r="G73" s="52">
        <v>13.4</v>
      </c>
      <c r="H73" s="52">
        <v>7.2</v>
      </c>
      <c r="I73" s="52">
        <v>3.1</v>
      </c>
      <c r="J73" s="62">
        <v>129</v>
      </c>
      <c r="K73" s="56" t="s">
        <v>74</v>
      </c>
      <c r="L73" s="43">
        <v>42.38</v>
      </c>
    </row>
    <row r="74" spans="1:12" ht="15.75" x14ac:dyDescent="0.25">
      <c r="A74" s="23"/>
      <c r="B74" s="15"/>
      <c r="C74" s="11"/>
      <c r="D74" s="7" t="s">
        <v>29</v>
      </c>
      <c r="E74" s="56" t="s">
        <v>75</v>
      </c>
      <c r="F74" s="51">
        <v>150</v>
      </c>
      <c r="G74" s="52">
        <f>2.13/100*150</f>
        <v>3.1949999999999998</v>
      </c>
      <c r="H74" s="52">
        <f>4.04/100*150</f>
        <v>6.06</v>
      </c>
      <c r="I74" s="52">
        <f>15.53/100*150</f>
        <v>23.294999999999998</v>
      </c>
      <c r="J74" s="62">
        <f>106.97/100*150</f>
        <v>160.45500000000001</v>
      </c>
      <c r="K74" s="56" t="s">
        <v>76</v>
      </c>
      <c r="L74" s="43">
        <v>14.15</v>
      </c>
    </row>
    <row r="75" spans="1:12" ht="15.75" x14ac:dyDescent="0.25">
      <c r="A75" s="23"/>
      <c r="B75" s="15"/>
      <c r="C75" s="11"/>
      <c r="D75" s="7" t="s">
        <v>30</v>
      </c>
      <c r="E75" s="56" t="s">
        <v>77</v>
      </c>
      <c r="F75" s="51">
        <v>200</v>
      </c>
      <c r="G75" s="52">
        <v>0.1</v>
      </c>
      <c r="H75" s="52">
        <v>0</v>
      </c>
      <c r="I75" s="52">
        <v>15</v>
      </c>
      <c r="J75" s="62">
        <v>60</v>
      </c>
      <c r="K75" s="56" t="s">
        <v>78</v>
      </c>
      <c r="L75" s="43">
        <v>4</v>
      </c>
    </row>
    <row r="76" spans="1:12" ht="15.75" x14ac:dyDescent="0.25">
      <c r="A76" s="23"/>
      <c r="B76" s="15"/>
      <c r="C76" s="11"/>
      <c r="D76" s="7" t="s">
        <v>31</v>
      </c>
      <c r="E76" s="56" t="s">
        <v>46</v>
      </c>
      <c r="F76" s="53">
        <v>60</v>
      </c>
      <c r="G76" s="53">
        <v>4.5599999999999996</v>
      </c>
      <c r="H76" s="53">
        <v>0.48</v>
      </c>
      <c r="I76" s="53">
        <v>29.52</v>
      </c>
      <c r="J76" s="63">
        <v>141</v>
      </c>
      <c r="K76" s="56" t="s">
        <v>51</v>
      </c>
      <c r="L76" s="43">
        <v>6</v>
      </c>
    </row>
    <row r="77" spans="1:12" ht="15.75" x14ac:dyDescent="0.25">
      <c r="A77" s="23"/>
      <c r="B77" s="15"/>
      <c r="C77" s="11"/>
      <c r="D77" s="7" t="s">
        <v>32</v>
      </c>
      <c r="E77" s="57" t="s">
        <v>47</v>
      </c>
      <c r="F77" s="51">
        <v>30</v>
      </c>
      <c r="G77" s="51">
        <v>1.98</v>
      </c>
      <c r="H77" s="51">
        <v>0.36</v>
      </c>
      <c r="I77" s="51">
        <v>10.02</v>
      </c>
      <c r="J77" s="64">
        <v>52.2</v>
      </c>
      <c r="K77" s="57" t="s">
        <v>52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28.318200000000001</v>
      </c>
      <c r="H80" s="19">
        <f t="shared" ref="H80" si="35">SUM(H71:H79)</f>
        <v>26.646000000000001</v>
      </c>
      <c r="I80" s="19">
        <f t="shared" ref="I80" si="36">SUM(I71:I79)</f>
        <v>113.8342</v>
      </c>
      <c r="J80" s="19">
        <f t="shared" ref="J80:L80" si="37">SUM(J71:J79)</f>
        <v>713.529</v>
      </c>
      <c r="K80" s="25"/>
      <c r="L80" s="19">
        <f t="shared" si="37"/>
        <v>96.26</v>
      </c>
    </row>
    <row r="81" spans="1:12" ht="15.75" customHeight="1" x14ac:dyDescent="0.2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810</v>
      </c>
      <c r="G81" s="32">
        <f t="shared" ref="G81" si="38">G70+G80</f>
        <v>28.318200000000001</v>
      </c>
      <c r="H81" s="32">
        <f t="shared" ref="H81" si="39">H70+H80</f>
        <v>26.646000000000001</v>
      </c>
      <c r="I81" s="32">
        <f t="shared" ref="I81" si="40">I70+I80</f>
        <v>113.8342</v>
      </c>
      <c r="J81" s="32">
        <f t="shared" ref="J81:L81" si="41">J70+J80</f>
        <v>713.529</v>
      </c>
      <c r="K81" s="32"/>
      <c r="L81" s="32">
        <f t="shared" si="41"/>
        <v>96.26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x14ac:dyDescent="0.25">
      <c r="A91" s="23"/>
      <c r="B91" s="15"/>
      <c r="C91" s="11"/>
      <c r="D91" s="7" t="s">
        <v>27</v>
      </c>
      <c r="E91" s="65" t="s">
        <v>79</v>
      </c>
      <c r="F91" s="53">
        <v>200</v>
      </c>
      <c r="G91" s="54">
        <f>2.83/250*200</f>
        <v>2.2640000000000002</v>
      </c>
      <c r="H91" s="54">
        <f>2.86/250*200</f>
        <v>2.2879999999999998</v>
      </c>
      <c r="I91" s="54">
        <f>21.76/250*200</f>
        <v>17.408000000000001</v>
      </c>
      <c r="J91" s="63">
        <f>124.09/250*200</f>
        <v>99.272000000000006</v>
      </c>
      <c r="K91" s="57" t="s">
        <v>80</v>
      </c>
      <c r="L91" s="43">
        <v>21.31</v>
      </c>
    </row>
    <row r="92" spans="1:12" ht="15.75" x14ac:dyDescent="0.25">
      <c r="A92" s="23"/>
      <c r="B92" s="15"/>
      <c r="C92" s="11"/>
      <c r="D92" s="7" t="s">
        <v>28</v>
      </c>
      <c r="E92" s="66" t="s">
        <v>81</v>
      </c>
      <c r="F92" s="53">
        <v>100</v>
      </c>
      <c r="G92" s="54">
        <f>10.5+0.38</f>
        <v>10.88</v>
      </c>
      <c r="H92" s="54">
        <f>7.7+2.2</f>
        <v>9.9</v>
      </c>
      <c r="I92" s="54">
        <f>9.1+1.46</f>
        <v>10.559999999999999</v>
      </c>
      <c r="J92" s="63">
        <f>147.7+27</f>
        <v>174.7</v>
      </c>
      <c r="K92" s="58" t="s">
        <v>82</v>
      </c>
      <c r="L92" s="43">
        <v>44.95</v>
      </c>
    </row>
    <row r="93" spans="1:12" ht="15.75" x14ac:dyDescent="0.25">
      <c r="A93" s="23"/>
      <c r="B93" s="15"/>
      <c r="C93" s="11"/>
      <c r="D93" s="7" t="s">
        <v>29</v>
      </c>
      <c r="E93" s="56" t="s">
        <v>83</v>
      </c>
      <c r="F93" s="51">
        <v>150</v>
      </c>
      <c r="G93" s="52">
        <f>5.82/100*150</f>
        <v>8.73</v>
      </c>
      <c r="H93" s="52">
        <f>3.62*1.5</f>
        <v>5.43</v>
      </c>
      <c r="I93" s="52">
        <f>30*1.5</f>
        <v>45</v>
      </c>
      <c r="J93" s="62">
        <f>175.87*1.5</f>
        <v>263.80500000000001</v>
      </c>
      <c r="K93" s="56" t="s">
        <v>84</v>
      </c>
      <c r="L93" s="43">
        <v>10</v>
      </c>
    </row>
    <row r="94" spans="1:12" ht="15.75" x14ac:dyDescent="0.25">
      <c r="A94" s="23"/>
      <c r="B94" s="15"/>
      <c r="C94" s="11"/>
      <c r="D94" s="7" t="s">
        <v>30</v>
      </c>
      <c r="E94" s="56" t="s">
        <v>85</v>
      </c>
      <c r="F94" s="51">
        <v>200</v>
      </c>
      <c r="G94" s="52">
        <v>0.25</v>
      </c>
      <c r="H94" s="52">
        <v>0.25</v>
      </c>
      <c r="I94" s="52">
        <v>25.35</v>
      </c>
      <c r="J94" s="62">
        <v>104.07</v>
      </c>
      <c r="K94" s="56" t="s">
        <v>86</v>
      </c>
      <c r="L94" s="43">
        <v>11</v>
      </c>
    </row>
    <row r="95" spans="1:12" ht="15.75" x14ac:dyDescent="0.25">
      <c r="A95" s="23"/>
      <c r="B95" s="15"/>
      <c r="C95" s="11"/>
      <c r="D95" s="7" t="s">
        <v>31</v>
      </c>
      <c r="E95" s="56" t="s">
        <v>46</v>
      </c>
      <c r="F95" s="53">
        <v>60</v>
      </c>
      <c r="G95" s="53">
        <v>4.5599999999999996</v>
      </c>
      <c r="H95" s="53">
        <v>0.48</v>
      </c>
      <c r="I95" s="53">
        <v>29.52</v>
      </c>
      <c r="J95" s="54">
        <v>141</v>
      </c>
      <c r="K95" s="56" t="s">
        <v>51</v>
      </c>
      <c r="L95" s="43">
        <v>6</v>
      </c>
    </row>
    <row r="96" spans="1:12" ht="15.75" x14ac:dyDescent="0.25">
      <c r="A96" s="23"/>
      <c r="B96" s="15"/>
      <c r="C96" s="11"/>
      <c r="D96" s="7" t="s">
        <v>32</v>
      </c>
      <c r="E96" s="57" t="s">
        <v>47</v>
      </c>
      <c r="F96" s="51">
        <v>30</v>
      </c>
      <c r="G96" s="51">
        <v>1.98</v>
      </c>
      <c r="H96" s="51">
        <v>0.36</v>
      </c>
      <c r="I96" s="51">
        <v>10.02</v>
      </c>
      <c r="J96" s="51">
        <v>52.2</v>
      </c>
      <c r="K96" s="57" t="s">
        <v>52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28.664000000000001</v>
      </c>
      <c r="H99" s="19">
        <f t="shared" ref="H99" si="47">SUM(H90:H98)</f>
        <v>18.708000000000002</v>
      </c>
      <c r="I99" s="19">
        <f t="shared" ref="I99" si="48">SUM(I90:I98)</f>
        <v>137.858</v>
      </c>
      <c r="J99" s="19">
        <f t="shared" ref="J99:L99" si="49">SUM(J90:J98)</f>
        <v>835.04700000000003</v>
      </c>
      <c r="K99" s="25"/>
      <c r="L99" s="19">
        <f t="shared" si="49"/>
        <v>96.26</v>
      </c>
    </row>
    <row r="100" spans="1:12" ht="15.75" customHeight="1" x14ac:dyDescent="0.2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740</v>
      </c>
      <c r="G100" s="32">
        <f t="shared" ref="G100" si="50">G89+G99</f>
        <v>28.664000000000001</v>
      </c>
      <c r="H100" s="32">
        <f t="shared" ref="H100" si="51">H89+H99</f>
        <v>18.708000000000002</v>
      </c>
      <c r="I100" s="32">
        <f t="shared" ref="I100" si="52">I89+I99</f>
        <v>137.858</v>
      </c>
      <c r="J100" s="32">
        <f t="shared" ref="J100:L100" si="53">J89+J99</f>
        <v>835.04700000000003</v>
      </c>
      <c r="K100" s="32"/>
      <c r="L100" s="32">
        <f t="shared" si="53"/>
        <v>96.26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31.5" x14ac:dyDescent="0.25">
      <c r="A110" s="23"/>
      <c r="B110" s="15"/>
      <c r="C110" s="11"/>
      <c r="D110" s="7" t="s">
        <v>27</v>
      </c>
      <c r="E110" s="55" t="s">
        <v>87</v>
      </c>
      <c r="F110" s="60">
        <v>200</v>
      </c>
      <c r="G110" s="52">
        <f>6.22/250*200</f>
        <v>4.976</v>
      </c>
      <c r="H110" s="52">
        <f>8.21/250*200</f>
        <v>6.5680000000000005</v>
      </c>
      <c r="I110" s="52">
        <f>18.39/250*200</f>
        <v>14.712</v>
      </c>
      <c r="J110" s="62">
        <f>170.98/250*200</f>
        <v>136.78399999999999</v>
      </c>
      <c r="K110" s="56" t="s">
        <v>88</v>
      </c>
      <c r="L110" s="43">
        <v>22.63</v>
      </c>
    </row>
    <row r="111" spans="1:12" ht="31.5" x14ac:dyDescent="0.25">
      <c r="A111" s="23"/>
      <c r="B111" s="15"/>
      <c r="C111" s="11"/>
      <c r="D111" s="7" t="s">
        <v>28</v>
      </c>
      <c r="E111" s="55" t="s">
        <v>89</v>
      </c>
      <c r="F111" s="51">
        <v>100</v>
      </c>
      <c r="G111" s="51">
        <f>10.68+16.85-16.85</f>
        <v>10.68</v>
      </c>
      <c r="H111" s="51">
        <f>11.72+0.16</f>
        <v>11.88</v>
      </c>
      <c r="I111" s="51">
        <f>5.74+1.57</f>
        <v>7.3100000000000005</v>
      </c>
      <c r="J111" s="51">
        <f>176.75+16.85</f>
        <v>193.6</v>
      </c>
      <c r="K111" s="55" t="s">
        <v>48</v>
      </c>
      <c r="L111" s="43">
        <v>45.07</v>
      </c>
    </row>
    <row r="112" spans="1:12" ht="15.75" x14ac:dyDescent="0.25">
      <c r="A112" s="23"/>
      <c r="B112" s="15"/>
      <c r="C112" s="11"/>
      <c r="D112" s="7" t="s">
        <v>29</v>
      </c>
      <c r="E112" s="56" t="s">
        <v>44</v>
      </c>
      <c r="F112" s="51">
        <v>150</v>
      </c>
      <c r="G112" s="52">
        <f>3.68/100*150</f>
        <v>5.52</v>
      </c>
      <c r="H112" s="52">
        <f>3.53/100*150</f>
        <v>5.2949999999999999</v>
      </c>
      <c r="I112" s="52">
        <f>23.55/100*150</f>
        <v>35.325000000000003</v>
      </c>
      <c r="J112" s="52">
        <f>140.73/100*150</f>
        <v>211.095</v>
      </c>
      <c r="K112" s="56" t="s">
        <v>49</v>
      </c>
      <c r="L112" s="43">
        <v>10.56</v>
      </c>
    </row>
    <row r="113" spans="1:12" ht="15.75" x14ac:dyDescent="0.25">
      <c r="A113" s="23"/>
      <c r="B113" s="15"/>
      <c r="C113" s="11"/>
      <c r="D113" s="7" t="s">
        <v>30</v>
      </c>
      <c r="E113" s="56" t="s">
        <v>45</v>
      </c>
      <c r="F113" s="51">
        <v>200</v>
      </c>
      <c r="G113" s="52">
        <v>7.0000000000000007E-2</v>
      </c>
      <c r="H113" s="52">
        <v>0.01</v>
      </c>
      <c r="I113" s="52">
        <v>15.31</v>
      </c>
      <c r="J113" s="52">
        <v>61.62</v>
      </c>
      <c r="K113" s="56" t="s">
        <v>50</v>
      </c>
      <c r="L113" s="43">
        <v>9</v>
      </c>
    </row>
    <row r="114" spans="1:12" ht="15.75" x14ac:dyDescent="0.25">
      <c r="A114" s="23"/>
      <c r="B114" s="15"/>
      <c r="C114" s="11"/>
      <c r="D114" s="7" t="s">
        <v>31</v>
      </c>
      <c r="E114" s="56" t="s">
        <v>46</v>
      </c>
      <c r="F114" s="53">
        <v>30</v>
      </c>
      <c r="G114" s="53">
        <v>2.2799999999999998</v>
      </c>
      <c r="H114" s="53">
        <v>0.24</v>
      </c>
      <c r="I114" s="53">
        <v>14.76</v>
      </c>
      <c r="J114" s="67">
        <v>70.5</v>
      </c>
      <c r="K114" s="56" t="s">
        <v>51</v>
      </c>
      <c r="L114" s="43">
        <v>6</v>
      </c>
    </row>
    <row r="115" spans="1:12" ht="15.75" x14ac:dyDescent="0.25">
      <c r="A115" s="23"/>
      <c r="B115" s="15"/>
      <c r="C115" s="11"/>
      <c r="D115" s="7" t="s">
        <v>32</v>
      </c>
      <c r="E115" s="57" t="s">
        <v>47</v>
      </c>
      <c r="F115" s="51">
        <v>30</v>
      </c>
      <c r="G115" s="51">
        <v>1.98</v>
      </c>
      <c r="H115" s="51">
        <v>0.36</v>
      </c>
      <c r="I115" s="51">
        <v>10.02</v>
      </c>
      <c r="J115" s="64">
        <v>52.2</v>
      </c>
      <c r="K115" s="57" t="s">
        <v>52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25.506</v>
      </c>
      <c r="H118" s="19">
        <f t="shared" si="56"/>
        <v>24.353000000000002</v>
      </c>
      <c r="I118" s="19">
        <f t="shared" si="56"/>
        <v>97.436999999999998</v>
      </c>
      <c r="J118" s="19">
        <f t="shared" si="56"/>
        <v>725.79900000000009</v>
      </c>
      <c r="K118" s="25"/>
      <c r="L118" s="19">
        <f t="shared" ref="L118" si="57">SUM(L109:L117)</f>
        <v>96.26</v>
      </c>
    </row>
    <row r="119" spans="1:12" ht="15" x14ac:dyDescent="0.2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710</v>
      </c>
      <c r="G119" s="32">
        <f t="shared" ref="G119" si="58">G108+G118</f>
        <v>25.506</v>
      </c>
      <c r="H119" s="32">
        <f t="shared" ref="H119" si="59">H108+H118</f>
        <v>24.353000000000002</v>
      </c>
      <c r="I119" s="32">
        <f t="shared" ref="I119" si="60">I108+I118</f>
        <v>97.436999999999998</v>
      </c>
      <c r="J119" s="32">
        <f t="shared" ref="J119:L119" si="61">J108+J118</f>
        <v>725.79900000000009</v>
      </c>
      <c r="K119" s="32"/>
      <c r="L119" s="32">
        <f t="shared" si="61"/>
        <v>96.26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90</v>
      </c>
      <c r="F128" s="51">
        <v>100</v>
      </c>
      <c r="G128" s="52">
        <v>1.08</v>
      </c>
      <c r="H128" s="52">
        <v>10.199999999999999</v>
      </c>
      <c r="I128" s="52">
        <v>6.32</v>
      </c>
      <c r="J128" s="62">
        <v>121.4</v>
      </c>
      <c r="K128" s="68" t="s">
        <v>91</v>
      </c>
      <c r="L128" s="43">
        <v>4</v>
      </c>
    </row>
    <row r="129" spans="1:12" ht="15.75" x14ac:dyDescent="0.25">
      <c r="A129" s="14"/>
      <c r="B129" s="15"/>
      <c r="C129" s="11"/>
      <c r="D129" s="7" t="s">
        <v>27</v>
      </c>
      <c r="E129" s="56" t="s">
        <v>92</v>
      </c>
      <c r="F129" s="51">
        <v>210</v>
      </c>
      <c r="G129" s="52">
        <f>1.93/250*210</f>
        <v>1.6212</v>
      </c>
      <c r="H129" s="52">
        <f>6.34/250*210</f>
        <v>5.3256000000000006</v>
      </c>
      <c r="I129" s="52">
        <f>10.05/250*210</f>
        <v>8.4420000000000002</v>
      </c>
      <c r="J129" s="62">
        <f>104.16/250*210</f>
        <v>87.494399999999999</v>
      </c>
      <c r="K129" s="56" t="s">
        <v>93</v>
      </c>
      <c r="L129" s="43">
        <v>17.87</v>
      </c>
    </row>
    <row r="130" spans="1:12" ht="31.5" x14ac:dyDescent="0.25">
      <c r="A130" s="14"/>
      <c r="B130" s="15"/>
      <c r="C130" s="11"/>
      <c r="D130" s="7" t="s">
        <v>28</v>
      </c>
      <c r="E130" s="55" t="s">
        <v>94</v>
      </c>
      <c r="F130" s="51">
        <v>100</v>
      </c>
      <c r="G130" s="52">
        <v>9.33</v>
      </c>
      <c r="H130" s="52">
        <v>2.78</v>
      </c>
      <c r="I130" s="52">
        <v>4.7699999999999996</v>
      </c>
      <c r="J130" s="62">
        <v>97</v>
      </c>
      <c r="K130" s="55" t="s">
        <v>95</v>
      </c>
      <c r="L130" s="43">
        <v>41.12</v>
      </c>
    </row>
    <row r="131" spans="1:12" ht="15.75" x14ac:dyDescent="0.25">
      <c r="A131" s="14"/>
      <c r="B131" s="15"/>
      <c r="C131" s="11"/>
      <c r="D131" s="7" t="s">
        <v>29</v>
      </c>
      <c r="E131" s="56" t="s">
        <v>75</v>
      </c>
      <c r="F131" s="51">
        <v>150</v>
      </c>
      <c r="G131" s="52">
        <f>2.13/100*150</f>
        <v>3.1949999999999998</v>
      </c>
      <c r="H131" s="52">
        <f>4.04/100*150</f>
        <v>6.06</v>
      </c>
      <c r="I131" s="52">
        <f>15.53/100*150</f>
        <v>23.294999999999998</v>
      </c>
      <c r="J131" s="62">
        <f>106.97/100*150</f>
        <v>160.45500000000001</v>
      </c>
      <c r="K131" s="56" t="s">
        <v>76</v>
      </c>
      <c r="L131" s="43">
        <v>14.15</v>
      </c>
    </row>
    <row r="132" spans="1:12" ht="15.75" x14ac:dyDescent="0.25">
      <c r="A132" s="14"/>
      <c r="B132" s="15"/>
      <c r="C132" s="11"/>
      <c r="D132" s="7" t="s">
        <v>30</v>
      </c>
      <c r="E132" s="56" t="s">
        <v>59</v>
      </c>
      <c r="F132" s="51">
        <v>200</v>
      </c>
      <c r="G132" s="51">
        <v>0.16</v>
      </c>
      <c r="H132" s="52">
        <v>0</v>
      </c>
      <c r="I132" s="51">
        <v>14.99</v>
      </c>
      <c r="J132" s="51">
        <v>60.64</v>
      </c>
      <c r="K132" s="56" t="s">
        <v>60</v>
      </c>
      <c r="L132" s="43">
        <v>10.119999999999999</v>
      </c>
    </row>
    <row r="133" spans="1:12" ht="15.75" x14ac:dyDescent="0.25">
      <c r="A133" s="14"/>
      <c r="B133" s="15"/>
      <c r="C133" s="11"/>
      <c r="D133" s="7" t="s">
        <v>31</v>
      </c>
      <c r="E133" s="56" t="s">
        <v>46</v>
      </c>
      <c r="F133" s="53">
        <v>60</v>
      </c>
      <c r="G133" s="53">
        <v>4.5599999999999996</v>
      </c>
      <c r="H133" s="53">
        <v>0.48</v>
      </c>
      <c r="I133" s="53">
        <v>29.52</v>
      </c>
      <c r="J133" s="67">
        <v>141</v>
      </c>
      <c r="K133" s="56" t="s">
        <v>51</v>
      </c>
      <c r="L133" s="43">
        <v>6</v>
      </c>
    </row>
    <row r="134" spans="1:12" ht="15.75" x14ac:dyDescent="0.25">
      <c r="A134" s="14"/>
      <c r="B134" s="15"/>
      <c r="C134" s="11"/>
      <c r="D134" s="7" t="s">
        <v>32</v>
      </c>
      <c r="E134" s="57" t="s">
        <v>47</v>
      </c>
      <c r="F134" s="51">
        <v>30</v>
      </c>
      <c r="G134" s="51">
        <v>1.98</v>
      </c>
      <c r="H134" s="51">
        <v>0.36</v>
      </c>
      <c r="I134" s="51">
        <v>10.02</v>
      </c>
      <c r="J134" s="64">
        <v>52.2</v>
      </c>
      <c r="K134" s="57" t="s">
        <v>52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21.926200000000001</v>
      </c>
      <c r="H137" s="19">
        <f t="shared" si="64"/>
        <v>25.2056</v>
      </c>
      <c r="I137" s="19">
        <f t="shared" si="64"/>
        <v>97.356999999999999</v>
      </c>
      <c r="J137" s="19">
        <f t="shared" si="64"/>
        <v>720.18940000000009</v>
      </c>
      <c r="K137" s="25"/>
      <c r="L137" s="19">
        <f t="shared" ref="L137" si="65">SUM(L128:L136)</f>
        <v>96.26</v>
      </c>
    </row>
    <row r="138" spans="1:12" ht="15" x14ac:dyDescent="0.2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850</v>
      </c>
      <c r="G138" s="32">
        <f t="shared" ref="G138" si="66">G127+G137</f>
        <v>21.926200000000001</v>
      </c>
      <c r="H138" s="32">
        <f t="shared" ref="H138" si="67">H127+H137</f>
        <v>25.2056</v>
      </c>
      <c r="I138" s="32">
        <f t="shared" ref="I138" si="68">I127+I137</f>
        <v>97.356999999999999</v>
      </c>
      <c r="J138" s="32">
        <f t="shared" ref="J138:L138" si="69">J127+J137</f>
        <v>720.18940000000009</v>
      </c>
      <c r="K138" s="32"/>
      <c r="L138" s="32">
        <f t="shared" si="69"/>
        <v>96.26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x14ac:dyDescent="0.25">
      <c r="A148" s="23"/>
      <c r="B148" s="15"/>
      <c r="C148" s="11"/>
      <c r="D148" s="7" t="s">
        <v>27</v>
      </c>
      <c r="E148" s="56" t="s">
        <v>96</v>
      </c>
      <c r="F148" s="51">
        <v>200</v>
      </c>
      <c r="G148" s="52">
        <f>2.89/250*200</f>
        <v>2.3120000000000003</v>
      </c>
      <c r="H148" s="52">
        <f>5/250*200</f>
        <v>4</v>
      </c>
      <c r="I148" s="52">
        <f>13.03/250*200</f>
        <v>10.423999999999999</v>
      </c>
      <c r="J148" s="62">
        <f>108/250*200</f>
        <v>86.4</v>
      </c>
      <c r="K148" s="56" t="s">
        <v>97</v>
      </c>
      <c r="L148" s="43">
        <v>24.74</v>
      </c>
    </row>
    <row r="149" spans="1:12" ht="15.75" x14ac:dyDescent="0.25">
      <c r="A149" s="23"/>
      <c r="B149" s="15"/>
      <c r="C149" s="11"/>
      <c r="D149" s="7" t="s">
        <v>28</v>
      </c>
      <c r="E149" s="66" t="s">
        <v>98</v>
      </c>
      <c r="F149" s="53">
        <v>210</v>
      </c>
      <c r="G149" s="54">
        <v>16</v>
      </c>
      <c r="H149" s="54">
        <v>15.9</v>
      </c>
      <c r="I149" s="54">
        <v>37.9</v>
      </c>
      <c r="J149" s="63">
        <v>359</v>
      </c>
      <c r="K149" s="66" t="s">
        <v>99</v>
      </c>
      <c r="L149" s="43">
        <v>50.52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.75" x14ac:dyDescent="0.25">
      <c r="A151" s="23"/>
      <c r="B151" s="15"/>
      <c r="C151" s="11"/>
      <c r="D151" s="7" t="s">
        <v>30</v>
      </c>
      <c r="E151" s="56" t="s">
        <v>67</v>
      </c>
      <c r="F151" s="51">
        <v>200</v>
      </c>
      <c r="G151" s="52">
        <v>0.56000000000000005</v>
      </c>
      <c r="H151" s="52">
        <v>0</v>
      </c>
      <c r="I151" s="52">
        <v>27.89</v>
      </c>
      <c r="J151" s="52">
        <v>113.79</v>
      </c>
      <c r="K151" s="56" t="s">
        <v>68</v>
      </c>
      <c r="L151" s="43">
        <v>12</v>
      </c>
    </row>
    <row r="152" spans="1:12" ht="15.75" x14ac:dyDescent="0.25">
      <c r="A152" s="23"/>
      <c r="B152" s="15"/>
      <c r="C152" s="11"/>
      <c r="D152" s="7" t="s">
        <v>31</v>
      </c>
      <c r="E152" s="56" t="s">
        <v>46</v>
      </c>
      <c r="F152" s="53">
        <v>60</v>
      </c>
      <c r="G152" s="53">
        <v>4.5599999999999996</v>
      </c>
      <c r="H152" s="53">
        <v>0.48</v>
      </c>
      <c r="I152" s="53">
        <v>29.52</v>
      </c>
      <c r="J152" s="67">
        <v>141</v>
      </c>
      <c r="K152" s="56" t="s">
        <v>51</v>
      </c>
      <c r="L152" s="43">
        <v>6</v>
      </c>
    </row>
    <row r="153" spans="1:12" ht="15.75" x14ac:dyDescent="0.25">
      <c r="A153" s="23"/>
      <c r="B153" s="15"/>
      <c r="C153" s="11"/>
      <c r="D153" s="7" t="s">
        <v>32</v>
      </c>
      <c r="E153" s="57" t="s">
        <v>47</v>
      </c>
      <c r="F153" s="51">
        <v>30</v>
      </c>
      <c r="G153" s="51">
        <v>1.98</v>
      </c>
      <c r="H153" s="51">
        <v>0.36</v>
      </c>
      <c r="I153" s="51">
        <v>10.02</v>
      </c>
      <c r="J153" s="64">
        <v>52.2</v>
      </c>
      <c r="K153" s="57" t="s">
        <v>52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25.411999999999999</v>
      </c>
      <c r="H156" s="19">
        <f t="shared" si="72"/>
        <v>20.74</v>
      </c>
      <c r="I156" s="19">
        <f t="shared" si="72"/>
        <v>115.75399999999999</v>
      </c>
      <c r="J156" s="19">
        <f t="shared" si="72"/>
        <v>752.39</v>
      </c>
      <c r="K156" s="25"/>
      <c r="L156" s="19">
        <f t="shared" ref="L156" si="73">SUM(L147:L155)</f>
        <v>96.26</v>
      </c>
    </row>
    <row r="157" spans="1:12" ht="15" x14ac:dyDescent="0.2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700</v>
      </c>
      <c r="G157" s="32">
        <f t="shared" ref="G157" si="74">G146+G156</f>
        <v>25.411999999999999</v>
      </c>
      <c r="H157" s="32">
        <f t="shared" ref="H157" si="75">H146+H156</f>
        <v>20.74</v>
      </c>
      <c r="I157" s="32">
        <f t="shared" ref="I157" si="76">I146+I156</f>
        <v>115.75399999999999</v>
      </c>
      <c r="J157" s="32">
        <f t="shared" ref="J157:L157" si="77">J146+J156</f>
        <v>752.39</v>
      </c>
      <c r="K157" s="32"/>
      <c r="L157" s="32">
        <f t="shared" si="77"/>
        <v>96.26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x14ac:dyDescent="0.25">
      <c r="A167" s="23"/>
      <c r="B167" s="15"/>
      <c r="C167" s="11"/>
      <c r="D167" s="7" t="s">
        <v>27</v>
      </c>
      <c r="E167" s="56" t="s">
        <v>100</v>
      </c>
      <c r="F167" s="51">
        <v>200</v>
      </c>
      <c r="G167" s="52">
        <f>2.34/250*200</f>
        <v>1.8720000000000001</v>
      </c>
      <c r="H167" s="52">
        <f>3.89/250*200</f>
        <v>3.1120000000000001</v>
      </c>
      <c r="I167" s="52">
        <f>13.61/250*200</f>
        <v>10.888</v>
      </c>
      <c r="J167" s="62">
        <v>86.4</v>
      </c>
      <c r="K167" s="56" t="s">
        <v>101</v>
      </c>
      <c r="L167" s="43">
        <v>19.45</v>
      </c>
    </row>
    <row r="168" spans="1:12" ht="31.5" x14ac:dyDescent="0.25">
      <c r="A168" s="23"/>
      <c r="B168" s="15"/>
      <c r="C168" s="11"/>
      <c r="D168" s="7" t="s">
        <v>28</v>
      </c>
      <c r="E168" s="69" t="s">
        <v>102</v>
      </c>
      <c r="F168" s="51">
        <v>100</v>
      </c>
      <c r="G168" s="52">
        <v>9.16</v>
      </c>
      <c r="H168" s="52">
        <v>13.53</v>
      </c>
      <c r="I168" s="52">
        <v>9.44</v>
      </c>
      <c r="J168" s="62">
        <v>196.14</v>
      </c>
      <c r="K168" s="56" t="s">
        <v>103</v>
      </c>
      <c r="L168" s="43">
        <v>44.53</v>
      </c>
    </row>
    <row r="169" spans="1:12" ht="15.75" x14ac:dyDescent="0.25">
      <c r="A169" s="23"/>
      <c r="B169" s="15"/>
      <c r="C169" s="11"/>
      <c r="D169" s="7" t="s">
        <v>29</v>
      </c>
      <c r="E169" s="57" t="s">
        <v>104</v>
      </c>
      <c r="F169" s="53">
        <v>150</v>
      </c>
      <c r="G169" s="53">
        <f>3.72/200*150</f>
        <v>2.7900000000000005</v>
      </c>
      <c r="H169" s="54">
        <f>14.87/200*150</f>
        <v>11.1525</v>
      </c>
      <c r="I169" s="54">
        <f>22.57/200*150</f>
        <v>16.927500000000002</v>
      </c>
      <c r="J169" s="63">
        <f>238.99/200*150</f>
        <v>179.24250000000001</v>
      </c>
      <c r="K169" s="57" t="s">
        <v>105</v>
      </c>
      <c r="L169" s="43">
        <v>14.28</v>
      </c>
    </row>
    <row r="170" spans="1:12" ht="15.75" x14ac:dyDescent="0.25">
      <c r="A170" s="23"/>
      <c r="B170" s="15"/>
      <c r="C170" s="11"/>
      <c r="D170" s="7" t="s">
        <v>30</v>
      </c>
      <c r="E170" s="56" t="s">
        <v>45</v>
      </c>
      <c r="F170" s="51">
        <v>200</v>
      </c>
      <c r="G170" s="52">
        <v>7.0000000000000007E-2</v>
      </c>
      <c r="H170" s="52">
        <v>0.01</v>
      </c>
      <c r="I170" s="52">
        <v>15.31</v>
      </c>
      <c r="J170" s="52">
        <v>61.62</v>
      </c>
      <c r="K170" s="56" t="s">
        <v>50</v>
      </c>
      <c r="L170" s="43">
        <v>9</v>
      </c>
    </row>
    <row r="171" spans="1:12" ht="15.75" x14ac:dyDescent="0.25">
      <c r="A171" s="23"/>
      <c r="B171" s="15"/>
      <c r="C171" s="11"/>
      <c r="D171" s="7" t="s">
        <v>31</v>
      </c>
      <c r="E171" s="56" t="s">
        <v>46</v>
      </c>
      <c r="F171" s="53">
        <v>60</v>
      </c>
      <c r="G171" s="53">
        <v>4.5599999999999996</v>
      </c>
      <c r="H171" s="53">
        <v>0.48</v>
      </c>
      <c r="I171" s="53">
        <v>29.52</v>
      </c>
      <c r="J171" s="67">
        <v>141</v>
      </c>
      <c r="K171" s="56" t="s">
        <v>51</v>
      </c>
      <c r="L171" s="43">
        <v>6</v>
      </c>
    </row>
    <row r="172" spans="1:12" ht="15.75" x14ac:dyDescent="0.25">
      <c r="A172" s="23"/>
      <c r="B172" s="15"/>
      <c r="C172" s="11"/>
      <c r="D172" s="7" t="s">
        <v>32</v>
      </c>
      <c r="E172" s="57" t="s">
        <v>47</v>
      </c>
      <c r="F172" s="51">
        <v>30</v>
      </c>
      <c r="G172" s="51">
        <v>1.98</v>
      </c>
      <c r="H172" s="51">
        <v>0.36</v>
      </c>
      <c r="I172" s="51">
        <v>10.02</v>
      </c>
      <c r="J172" s="64">
        <v>52.2</v>
      </c>
      <c r="K172" s="57" t="s">
        <v>52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20.432000000000002</v>
      </c>
      <c r="H175" s="19">
        <f t="shared" si="80"/>
        <v>28.644500000000001</v>
      </c>
      <c r="I175" s="19">
        <f t="shared" si="80"/>
        <v>92.105499999999992</v>
      </c>
      <c r="J175" s="19">
        <f t="shared" si="80"/>
        <v>716.60249999999996</v>
      </c>
      <c r="K175" s="25"/>
      <c r="L175" s="19">
        <f t="shared" ref="L175" si="81">SUM(L166:L174)</f>
        <v>96.26</v>
      </c>
    </row>
    <row r="176" spans="1:12" ht="15" x14ac:dyDescent="0.2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740</v>
      </c>
      <c r="G176" s="32">
        <f t="shared" ref="G176" si="82">G165+G175</f>
        <v>20.432000000000002</v>
      </c>
      <c r="H176" s="32">
        <f t="shared" ref="H176" si="83">H165+H175</f>
        <v>28.644500000000001</v>
      </c>
      <c r="I176" s="32">
        <f t="shared" ref="I176" si="84">I165+I175</f>
        <v>92.105499999999992</v>
      </c>
      <c r="J176" s="32">
        <f t="shared" ref="J176:L176" si="85">J165+J175</f>
        <v>716.60249999999996</v>
      </c>
      <c r="K176" s="32"/>
      <c r="L176" s="32">
        <f t="shared" si="85"/>
        <v>96.26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x14ac:dyDescent="0.25">
      <c r="A186" s="23"/>
      <c r="B186" s="15"/>
      <c r="C186" s="11"/>
      <c r="D186" s="7" t="s">
        <v>27</v>
      </c>
      <c r="E186" s="70" t="s">
        <v>106</v>
      </c>
      <c r="F186" s="51">
        <v>250</v>
      </c>
      <c r="G186" s="52">
        <v>2.4500000000000002</v>
      </c>
      <c r="H186" s="52">
        <v>4.8899999999999997</v>
      </c>
      <c r="I186" s="52">
        <v>13.91</v>
      </c>
      <c r="J186" s="62">
        <v>109.38</v>
      </c>
      <c r="K186" s="71" t="s">
        <v>107</v>
      </c>
      <c r="L186" s="43">
        <v>19.38</v>
      </c>
    </row>
    <row r="187" spans="1:12" ht="15.75" x14ac:dyDescent="0.25">
      <c r="A187" s="23"/>
      <c r="B187" s="15"/>
      <c r="C187" s="11"/>
      <c r="D187" s="7" t="s">
        <v>28</v>
      </c>
      <c r="E187" s="72" t="s">
        <v>108</v>
      </c>
      <c r="F187" s="51">
        <v>100</v>
      </c>
      <c r="G187" s="52">
        <f>13.6/125*100</f>
        <v>10.879999999999999</v>
      </c>
      <c r="H187" s="52">
        <f>13.5/125*100</f>
        <v>10.8</v>
      </c>
      <c r="I187" s="52">
        <f>4.1/125*100</f>
        <v>3.2799999999999994</v>
      </c>
      <c r="J187" s="62">
        <f>242/125*100</f>
        <v>193.6</v>
      </c>
      <c r="K187" s="56" t="s">
        <v>109</v>
      </c>
      <c r="L187" s="43">
        <v>47.47</v>
      </c>
    </row>
    <row r="188" spans="1:12" ht="15.75" x14ac:dyDescent="0.25">
      <c r="A188" s="23"/>
      <c r="B188" s="15"/>
      <c r="C188" s="11"/>
      <c r="D188" s="7" t="s">
        <v>29</v>
      </c>
      <c r="E188" s="56" t="s">
        <v>83</v>
      </c>
      <c r="F188" s="51">
        <v>150</v>
      </c>
      <c r="G188" s="52">
        <f>5.82/100*150</f>
        <v>8.73</v>
      </c>
      <c r="H188" s="52">
        <f>3.62*1.5</f>
        <v>5.43</v>
      </c>
      <c r="I188" s="52">
        <f>30*1.5</f>
        <v>45</v>
      </c>
      <c r="J188" s="62">
        <f>175.87*1.5</f>
        <v>263.80500000000001</v>
      </c>
      <c r="K188" s="56" t="s">
        <v>84</v>
      </c>
      <c r="L188" s="43">
        <v>10</v>
      </c>
    </row>
    <row r="189" spans="1:12" ht="15.75" x14ac:dyDescent="0.25">
      <c r="A189" s="23"/>
      <c r="B189" s="15"/>
      <c r="C189" s="11"/>
      <c r="D189" s="7" t="s">
        <v>30</v>
      </c>
      <c r="E189" s="56" t="s">
        <v>110</v>
      </c>
      <c r="F189" s="51">
        <v>200</v>
      </c>
      <c r="G189" s="52">
        <v>2</v>
      </c>
      <c r="H189" s="52">
        <v>0.2</v>
      </c>
      <c r="I189" s="52">
        <v>5.8</v>
      </c>
      <c r="J189" s="62">
        <v>36</v>
      </c>
      <c r="K189" s="71" t="s">
        <v>111</v>
      </c>
      <c r="L189" s="79">
        <v>10.41</v>
      </c>
    </row>
    <row r="190" spans="1:12" ht="15.75" x14ac:dyDescent="0.25">
      <c r="A190" s="23"/>
      <c r="B190" s="15"/>
      <c r="C190" s="11"/>
      <c r="D190" s="7" t="s">
        <v>31</v>
      </c>
      <c r="E190" s="56" t="s">
        <v>46</v>
      </c>
      <c r="F190" s="53">
        <v>30</v>
      </c>
      <c r="G190" s="53">
        <v>2.2799999999999998</v>
      </c>
      <c r="H190" s="53">
        <v>0.24</v>
      </c>
      <c r="I190" s="53">
        <v>14.76</v>
      </c>
      <c r="J190" s="67">
        <v>70.5</v>
      </c>
      <c r="K190" s="71" t="s">
        <v>51</v>
      </c>
      <c r="L190" s="43">
        <v>6</v>
      </c>
    </row>
    <row r="191" spans="1:12" ht="15.75" x14ac:dyDescent="0.25">
      <c r="A191" s="23"/>
      <c r="B191" s="15"/>
      <c r="C191" s="11"/>
      <c r="D191" s="7" t="s">
        <v>32</v>
      </c>
      <c r="E191" s="57" t="s">
        <v>47</v>
      </c>
      <c r="F191" s="51">
        <v>30</v>
      </c>
      <c r="G191" s="51">
        <v>1.98</v>
      </c>
      <c r="H191" s="51">
        <v>0.36</v>
      </c>
      <c r="I191" s="51">
        <v>10.02</v>
      </c>
      <c r="J191" s="64">
        <v>52.2</v>
      </c>
      <c r="K191" s="57" t="s">
        <v>52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28.32</v>
      </c>
      <c r="H194" s="19">
        <f t="shared" si="88"/>
        <v>21.919999999999998</v>
      </c>
      <c r="I194" s="19">
        <f t="shared" si="88"/>
        <v>92.77</v>
      </c>
      <c r="J194" s="19">
        <f t="shared" si="88"/>
        <v>725.48500000000013</v>
      </c>
      <c r="K194" s="25"/>
      <c r="L194" s="19">
        <f t="shared" ref="L194" si="89">SUM(L185:L193)</f>
        <v>96.259999999999991</v>
      </c>
    </row>
    <row r="195" spans="1:12" ht="15" x14ac:dyDescent="0.2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760</v>
      </c>
      <c r="G195" s="32">
        <f t="shared" ref="G195" si="90">G184+G194</f>
        <v>28.32</v>
      </c>
      <c r="H195" s="32">
        <f t="shared" ref="H195" si="91">H184+H194</f>
        <v>21.919999999999998</v>
      </c>
      <c r="I195" s="32">
        <f t="shared" ref="I195" si="92">I184+I194</f>
        <v>92.77</v>
      </c>
      <c r="J195" s="32">
        <f t="shared" ref="J195:L195" si="93">J184+J194</f>
        <v>725.48500000000013</v>
      </c>
      <c r="K195" s="32"/>
      <c r="L195" s="32">
        <f t="shared" si="93"/>
        <v>96.259999999999991</v>
      </c>
    </row>
    <row r="196" spans="1:12" x14ac:dyDescent="0.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758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26.08034</v>
      </c>
      <c r="H196" s="34">
        <f t="shared" si="94"/>
        <v>23.596150000000002</v>
      </c>
      <c r="I196" s="34">
        <f t="shared" si="94"/>
        <v>107.74781</v>
      </c>
      <c r="J196" s="34">
        <f t="shared" si="94"/>
        <v>749.31913000000009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96.26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Certified Windows</cp:lastModifiedBy>
  <dcterms:created xsi:type="dcterms:W3CDTF">2022-05-16T14:23:56Z</dcterms:created>
  <dcterms:modified xsi:type="dcterms:W3CDTF">2024-06-06T11:06:02Z</dcterms:modified>
</cp:coreProperties>
</file>